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еестр ПИФ" sheetId="1" r:id="rId1"/>
    <sheet name="Пайщики" sheetId="2" r:id="rId2"/>
    <sheet name="Вознаграждение управляющего" sheetId="3" r:id="rId3"/>
  </sheets>
  <definedNames>
    <definedName name="TABLE" localSheetId="0">'Реестр ПИФ'!$B$5:$H$9</definedName>
    <definedName name="TABLE_2" localSheetId="0">'Реестр ПИФ'!$B$5:$H$9</definedName>
    <definedName name="TABLE_3" localSheetId="0">'Реестр ПИФ'!#REF!</definedName>
    <definedName name="TABLE_4" localSheetId="0">'Реестр ПИФ'!#REF!</definedName>
  </definedNames>
  <calcPr fullCalcOnLoad="1"/>
</workbook>
</file>

<file path=xl/sharedStrings.xml><?xml version="1.0" encoding="utf-8"?>
<sst xmlns="http://schemas.openxmlformats.org/spreadsheetml/2006/main" count="109" uniqueCount="75">
  <si>
    <t>начислено за период</t>
  </si>
  <si>
    <t>ОБЩАЯ СУММА НАЧИСЛЕННЫХ ПРОЦЕНТОВ (помесячно) ===&gt;</t>
  </si>
  <si>
    <t>При выплате предоставляется детализированный отчет с торгового счета для подтверждения Equity, а также пароль инвестора для проверки состояния счета предоставленому отчету</t>
  </si>
  <si>
    <t>Порядковый номер пайщика</t>
  </si>
  <si>
    <t>(в центах)</t>
  </si>
  <si>
    <t xml:space="preserve"> </t>
  </si>
  <si>
    <t xml:space="preserve">N.B. Текущая доля пайщика которую фонд выплачивает сразу (течении трёх РАБОЧИХ дней) расчитывается как: </t>
  </si>
  <si>
    <t>Дата внесения (снятия) средств</t>
  </si>
  <si>
    <t>Пайщики</t>
  </si>
  <si>
    <t>(Все суммы в центах США)</t>
  </si>
  <si>
    <t>Всего</t>
  </si>
  <si>
    <t>↑капитал↑</t>
  </si>
  <si>
    <t>Общая прибыль (убыток) в центах</t>
  </si>
  <si>
    <t>% Вашего пая от общего капитала фонда</t>
  </si>
  <si>
    <r>
      <t xml:space="preserve">Общий капитал фонда и % </t>
    </r>
    <r>
      <rPr>
        <b/>
        <u val="single"/>
        <sz val="12"/>
        <color indexed="10"/>
        <rFont val="Arial"/>
        <family val="2"/>
      </rPr>
      <t>→</t>
    </r>
  </si>
  <si>
    <t>Начисленная прибыль (в центах), начисленные %% указываются от общего (начального) капитала с учетом времени внесения и снятия</t>
  </si>
  <si>
    <r>
      <t xml:space="preserve">Equity:   </t>
    </r>
    <r>
      <rPr>
        <b/>
        <sz val="14"/>
        <rFont val="Arial"/>
        <family val="2"/>
      </rPr>
      <t>↓    →</t>
    </r>
  </si>
  <si>
    <r>
      <t xml:space="preserve">↑ общий </t>
    </r>
    <r>
      <rPr>
        <b/>
        <i/>
        <sz val="12"/>
        <color indexed="10"/>
        <rFont val="Arial Cyr"/>
        <family val="2"/>
      </rPr>
      <t>процент</t>
    </r>
    <r>
      <rPr>
        <b/>
        <i/>
        <sz val="12"/>
        <color indexed="10"/>
        <rFont val="Arial"/>
        <family val="2"/>
      </rPr>
      <t>→</t>
    </r>
  </si>
  <si>
    <r>
      <t xml:space="preserve">из них выплачено (реинвестировано) всего </t>
    </r>
    <r>
      <rPr>
        <b/>
        <sz val="8"/>
        <rFont val="Arial"/>
        <family val="2"/>
      </rPr>
      <t>→</t>
    </r>
  </si>
  <si>
    <t>начальная сумма фонда</t>
  </si>
  <si>
    <t>Итого реинвестировано</t>
  </si>
  <si>
    <r>
      <t>Общие вложения</t>
    </r>
    <r>
      <rPr>
        <sz val="10"/>
        <rFont val="Arial"/>
        <family val="2"/>
      </rPr>
      <t>→</t>
    </r>
  </si>
  <si>
    <t>Пай (центы) на начало месяца</t>
  </si>
  <si>
    <t>Общая прибыль (убыток) в % от вложенных сумм</t>
  </si>
  <si>
    <t>Из них выплачено или реинвестировано</t>
  </si>
  <si>
    <r>
      <t>Пай + общая прибыль (следующая колонка) - выплачно или реинвестировано (6-ая колонка)  + текущая прибыль (этого месяца) на момент заявки (</t>
    </r>
    <r>
      <rPr>
        <sz val="12"/>
        <color indexed="10"/>
        <rFont val="Arial Cyr"/>
        <family val="0"/>
      </rPr>
      <t>рассчитывается при снятии</t>
    </r>
    <r>
      <rPr>
        <b/>
        <sz val="12"/>
        <color indexed="10"/>
        <rFont val="Arial Cyr"/>
        <family val="2"/>
      </rPr>
      <t>)</t>
    </r>
  </si>
  <si>
    <t>antinwo</t>
  </si>
  <si>
    <t>В том числе проценты управляющего</t>
  </si>
  <si>
    <t>вместе с процентами управляющего</t>
  </si>
  <si>
    <t>без процентов управляющего</t>
  </si>
  <si>
    <r>
      <t>←</t>
    </r>
    <r>
      <rPr>
        <b/>
        <u val="single"/>
        <sz val="10"/>
        <rFont val="Arial Cyr"/>
        <family val="0"/>
      </rPr>
      <t>Всего выплачено или реинвестировано за все время</t>
    </r>
  </si>
  <si>
    <t xml:space="preserve">  центов</t>
  </si>
  <si>
    <t>Реинвестировано или выплачено каждому</t>
  </si>
  <si>
    <r>
      <t>Комиссия за вывод средств -</t>
    </r>
    <r>
      <rPr>
        <b/>
        <u val="single"/>
        <sz val="10"/>
        <rFont val="Arial Cyr"/>
        <family val="2"/>
      </rPr>
      <t xml:space="preserve"> за счет пайщика. </t>
    </r>
    <r>
      <rPr>
        <sz val="10"/>
        <rFont val="Arial Cyr"/>
        <family val="0"/>
      </rPr>
      <t>Приблизительно</t>
    </r>
    <r>
      <rPr>
        <b/>
        <u val="single"/>
        <sz val="10"/>
        <rFont val="Arial Cyr"/>
        <family val="0"/>
      </rPr>
      <t xml:space="preserve"> 1,6% при выводе на WMZ кошелек</t>
    </r>
    <r>
      <rPr>
        <sz val="10"/>
        <rFont val="Arial Cyr"/>
        <family val="0"/>
      </rPr>
      <t>, складывается как: перевод с ДЦ на мой кошелек -0,8% + перевод с моего кошелька на Ваш -0,8%.</t>
    </r>
  </si>
  <si>
    <t>20 февраля 2010 г</t>
  </si>
  <si>
    <t>март 2010г</t>
  </si>
  <si>
    <t>апрель 2010г.</t>
  </si>
  <si>
    <t>май 2010г.</t>
  </si>
  <si>
    <t>июнь 2010г.</t>
  </si>
  <si>
    <t>июль 2010г.</t>
  </si>
  <si>
    <t>август 2010г.</t>
  </si>
  <si>
    <t>сентябрь 2010г.</t>
  </si>
  <si>
    <t>ENSO</t>
  </si>
  <si>
    <t>27 февраля 2010г.</t>
  </si>
  <si>
    <t>Логин пайщика</t>
  </si>
  <si>
    <t>% распределения</t>
  </si>
  <si>
    <t>% прибыли</t>
  </si>
  <si>
    <t>% управляющего от прибыли</t>
  </si>
  <si>
    <t>PROFIT</t>
  </si>
  <si>
    <t>Сумма (на начало месяца)</t>
  </si>
  <si>
    <t>ОБЩАЯ СУММА  ===&gt;</t>
  </si>
  <si>
    <t>Реестр пайщиков - ПCФ "Северные Олени"</t>
  </si>
  <si>
    <t>апрель 2010г</t>
  </si>
  <si>
    <t>31 марта 2010г. (реинвестирование)</t>
  </si>
  <si>
    <t>Nicolja</t>
  </si>
  <si>
    <t>-</t>
  </si>
  <si>
    <t>1 апреля 2010г.</t>
  </si>
  <si>
    <t>май 2010г</t>
  </si>
  <si>
    <t>до 100$ - 50/50 </t>
  </si>
  <si>
    <t>от 300$ до 500$ - 30/70 </t>
  </si>
  <si>
    <t>от 500$ до 750$ - 20/80 </t>
  </si>
  <si>
    <t>от 750$ до 1000$ - 10/90 </t>
  </si>
  <si>
    <t>свыше 1к$ - 5/95</t>
  </si>
  <si>
    <t>легенда</t>
  </si>
  <si>
    <t>от 100$ до 300$ - 40/60 </t>
  </si>
  <si>
    <t>30 апреля 2010г. (реинвестирование)</t>
  </si>
  <si>
    <t>BeekepeerIrk</t>
  </si>
  <si>
    <t>BeekeeperIrk</t>
  </si>
  <si>
    <t>8 мая 2010г.</t>
  </si>
  <si>
    <t>Alexred</t>
  </si>
  <si>
    <t>31 мая 2010г. (реинвестирование)</t>
  </si>
  <si>
    <t xml:space="preserve">31 мая 2010г. </t>
  </si>
  <si>
    <t>июнь 2010г</t>
  </si>
  <si>
    <t>3 июля 2010г. (списание)</t>
  </si>
  <si>
    <t>28 июля 2010г.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</si>
</sst>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00000"/>
    <numFmt numFmtId="166" formatCode="#,##0.00_ ;\-#,##0.00\ "/>
    <numFmt numFmtId="167" formatCode="\+#,##0.00;[Red]\-#,##0.00"/>
    <numFmt numFmtId="168" formatCode="[Green]\+#,##0.00;[Red]\-#,##0.00"/>
    <numFmt numFmtId="169" formatCode="[Green]\+#,##0.00,%;[Red]\-#,##0.00,%"/>
    <numFmt numFmtId="170" formatCode="[Green]\+#,###,%;[Red]\-#,###,%"/>
    <numFmt numFmtId="171" formatCode="[Green]\+##,##0.00,%;[Red]\-##,##0.00,%"/>
    <numFmt numFmtId="172" formatCode="[Green]\+#,###;[Red]\-#,###"/>
    <numFmt numFmtId="173" formatCode="[Green]\+##,##0.00;[Red]\-##,##0.00"/>
    <numFmt numFmtId="174" formatCode="[Blue]\+##,##0.00;[Red]\-##,##0.00"/>
    <numFmt numFmtId="175" formatCode="[Red]\+\ #,##0.00;\-#,##0.00"/>
    <numFmt numFmtId="176" formatCode="[Red]\-\ #,##0.00;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\г\."/>
    <numFmt numFmtId="182" formatCode="#,##0.00_р_."/>
    <numFmt numFmtId="183" formatCode="#,##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color indexed="53"/>
      <name val="Arial Cyr"/>
      <family val="2"/>
    </font>
    <font>
      <b/>
      <sz val="11"/>
      <color indexed="53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i/>
      <u val="single"/>
      <sz val="12"/>
      <color indexed="10"/>
      <name val="Arial Cyr"/>
      <family val="2"/>
    </font>
    <font>
      <b/>
      <i/>
      <u val="single"/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17"/>
      <name val="Arial Cyr"/>
      <family val="2"/>
    </font>
    <font>
      <b/>
      <u val="single"/>
      <sz val="10"/>
      <name val="Arial Cyr"/>
      <family val="2"/>
    </font>
    <font>
      <sz val="10"/>
      <color indexed="17"/>
      <name val="Arial Cyr"/>
      <family val="2"/>
    </font>
    <font>
      <b/>
      <sz val="11"/>
      <color indexed="17"/>
      <name val="Arial Cyr"/>
      <family val="2"/>
    </font>
    <font>
      <b/>
      <sz val="10"/>
      <color indexed="17"/>
      <name val="Arial Cyr"/>
      <family val="0"/>
    </font>
    <font>
      <sz val="10"/>
      <color indexed="57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10"/>
      <name val="Arial Cyr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2"/>
    </font>
    <font>
      <b/>
      <u val="single"/>
      <sz val="14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9.25"/>
      <name val="Arial Cyr"/>
      <family val="0"/>
    </font>
    <font>
      <b/>
      <sz val="15"/>
      <name val="Arial Cyr"/>
      <family val="0"/>
    </font>
    <font>
      <sz val="12"/>
      <name val="Arial Cyr"/>
      <family val="0"/>
    </font>
    <font>
      <b/>
      <i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14"/>
      <name val="Arial Cyr"/>
      <family val="0"/>
    </font>
    <font>
      <b/>
      <i/>
      <u val="single"/>
      <sz val="14"/>
      <color indexed="10"/>
      <name val="Arial Cyr"/>
      <family val="0"/>
    </font>
    <font>
      <b/>
      <u val="single"/>
      <sz val="10"/>
      <name val="Arial"/>
      <family val="2"/>
    </font>
    <font>
      <b/>
      <i/>
      <u val="single"/>
      <sz val="12"/>
      <color indexed="14"/>
      <name val="Arial Cyr"/>
      <family val="0"/>
    </font>
    <font>
      <sz val="10"/>
      <name val="Arial"/>
      <family val="2"/>
    </font>
    <font>
      <b/>
      <sz val="12"/>
      <color indexed="57"/>
      <name val="Arial Cyr"/>
      <family val="0"/>
    </font>
    <font>
      <b/>
      <sz val="16"/>
      <color indexed="48"/>
      <name val="Arial Cyr"/>
      <family val="0"/>
    </font>
    <font>
      <b/>
      <sz val="2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11"/>
      <name val="Arial Cyr"/>
      <family val="0"/>
    </font>
    <font>
      <b/>
      <i/>
      <sz val="10"/>
      <color indexed="17"/>
      <name val="Arial Cyr"/>
      <family val="0"/>
    </font>
    <font>
      <sz val="11"/>
      <name val="Arial Cyr"/>
      <family val="0"/>
    </font>
    <font>
      <sz val="10"/>
      <color indexed="48"/>
      <name val="Arial Cyr"/>
      <family val="0"/>
    </font>
    <font>
      <b/>
      <sz val="10"/>
      <color indexed="57"/>
      <name val="Arial Cyr"/>
      <family val="0"/>
    </font>
    <font>
      <b/>
      <sz val="10"/>
      <color indexed="48"/>
      <name val="Arial Cyr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10" fontId="6" fillId="0" borderId="1" xfId="0" applyNumberFormat="1" applyFont="1" applyBorder="1" applyAlignment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0" fontId="19" fillId="0" borderId="0" xfId="0" applyNumberFormat="1" applyFont="1" applyBorder="1" applyAlignment="1">
      <alignment horizontal="center" wrapText="1"/>
    </xf>
    <xf numFmtId="43" fontId="14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173" fontId="18" fillId="0" borderId="0" xfId="0" applyNumberFormat="1" applyFont="1" applyAlignment="1">
      <alignment horizontal="right" wrapText="1"/>
    </xf>
    <xf numFmtId="173" fontId="16" fillId="0" borderId="0" xfId="0" applyNumberFormat="1" applyFont="1" applyAlignment="1">
      <alignment horizontal="right" wrapText="1"/>
    </xf>
    <xf numFmtId="173" fontId="16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center" wrapText="1"/>
    </xf>
    <xf numFmtId="10" fontId="16" fillId="0" borderId="0" xfId="0" applyNumberFormat="1" applyFont="1" applyBorder="1" applyAlignment="1">
      <alignment horizontal="center" wrapText="1"/>
    </xf>
    <xf numFmtId="169" fontId="0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49" fontId="9" fillId="0" borderId="5" xfId="0" applyNumberFormat="1" applyFont="1" applyBorder="1" applyAlignment="1">
      <alignment horizontal="left" vertical="distributed" wrapText="1"/>
    </xf>
    <xf numFmtId="4" fontId="27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7" fontId="14" fillId="0" borderId="4" xfId="0" applyNumberFormat="1" applyFont="1" applyBorder="1" applyAlignment="1">
      <alignment vertical="center"/>
    </xf>
    <xf numFmtId="167" fontId="26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" fontId="35" fillId="0" borderId="4" xfId="0" applyNumberFormat="1" applyFont="1" applyBorder="1" applyAlignment="1">
      <alignment vertical="center"/>
    </xf>
    <xf numFmtId="2" fontId="37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173" fontId="19" fillId="0" borderId="0" xfId="0" applyNumberFormat="1" applyFont="1" applyAlignment="1">
      <alignment horizontal="right" wrapText="1"/>
    </xf>
    <xf numFmtId="173" fontId="0" fillId="0" borderId="0" xfId="0" applyNumberFormat="1" applyFont="1" applyAlignment="1">
      <alignment horizontal="right" wrapText="1"/>
    </xf>
    <xf numFmtId="0" fontId="32" fillId="0" borderId="0" xfId="0" applyFont="1" applyAlignment="1">
      <alignment/>
    </xf>
    <xf numFmtId="0" fontId="12" fillId="0" borderId="6" xfId="0" applyFont="1" applyBorder="1" applyAlignment="1">
      <alignment/>
    </xf>
    <xf numFmtId="4" fontId="4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" xfId="0" applyFont="1" applyBorder="1" applyAlignment="1">
      <alignment/>
    </xf>
    <xf numFmtId="0" fontId="44" fillId="0" borderId="0" xfId="0" applyFont="1" applyBorder="1" applyAlignment="1">
      <alignment/>
    </xf>
    <xf numFmtId="0" fontId="19" fillId="0" borderId="0" xfId="0" applyFont="1" applyAlignment="1">
      <alignment/>
    </xf>
    <xf numFmtId="173" fontId="11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169" fontId="0" fillId="0" borderId="0" xfId="0" applyNumberFormat="1" applyFont="1" applyAlignment="1">
      <alignment horizontal="center" wrapText="1"/>
    </xf>
    <xf numFmtId="17" fontId="0" fillId="0" borderId="3" xfId="0" applyNumberFormat="1" applyBorder="1" applyAlignment="1">
      <alignment horizontal="center"/>
    </xf>
    <xf numFmtId="10" fontId="16" fillId="0" borderId="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4" fontId="12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0" fontId="0" fillId="0" borderId="8" xfId="0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10" fontId="16" fillId="0" borderId="1" xfId="0" applyNumberFormat="1" applyFont="1" applyBorder="1" applyAlignment="1">
      <alignment horizontal="center" wrapText="1"/>
    </xf>
    <xf numFmtId="173" fontId="0" fillId="0" borderId="0" xfId="0" applyNumberFormat="1" applyFont="1" applyAlignment="1">
      <alignment horizontal="right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0" fontId="0" fillId="0" borderId="0" xfId="0" applyNumberFormat="1" applyBorder="1" applyAlignment="1">
      <alignment/>
    </xf>
    <xf numFmtId="183" fontId="18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1" fillId="0" borderId="0" xfId="0" applyNumberFormat="1" applyFont="1" applyBorder="1" applyAlignment="1">
      <alignment horizontal="center" wrapText="1"/>
    </xf>
    <xf numFmtId="43" fontId="13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33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График equity помесячно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'Реестр ПИФ'!$H$14:$U$14</c:f>
              <c:numCache/>
            </c:numRef>
          </c:val>
          <c:smooth val="1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cross"/>
        <c:tickLblPos val="nextTo"/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Сумма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1425"/>
        <c:crossesAt val="1"/>
        <c:crossBetween val="between"/>
        <c:dispUnits/>
        <c:majorUnit val="30000"/>
        <c:minorUnit val="15000"/>
      </c:valAx>
      <c:spPr>
        <a:gradFill rotWithShape="1">
          <a:gsLst>
            <a:gs pos="0">
              <a:srgbClr val="CC99FF"/>
            </a:gs>
            <a:gs pos="100000">
              <a:srgbClr val="5E4675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15</xdr:row>
      <xdr:rowOff>0</xdr:rowOff>
    </xdr:from>
    <xdr:to>
      <xdr:col>7</xdr:col>
      <xdr:colOff>0</xdr:colOff>
      <xdr:row>17</xdr:row>
      <xdr:rowOff>866775</xdr:rowOff>
    </xdr:to>
    <xdr:graphicFrame>
      <xdr:nvGraphicFramePr>
        <xdr:cNvPr id="1" name="Chart 2"/>
        <xdr:cNvGraphicFramePr/>
      </xdr:nvGraphicFramePr>
      <xdr:xfrm>
        <a:off x="885825" y="3505200"/>
        <a:ext cx="83439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B1">
      <selection activeCell="G11" sqref="G11"/>
    </sheetView>
  </sheetViews>
  <sheetFormatPr defaultColWidth="9.00390625" defaultRowHeight="12.75"/>
  <cols>
    <col min="1" max="1" width="11.75390625" style="0" customWidth="1"/>
    <col min="2" max="2" width="24.75390625" style="0" customWidth="1"/>
    <col min="3" max="3" width="17.875" style="0" customWidth="1"/>
    <col min="4" max="4" width="15.125" style="0" customWidth="1"/>
    <col min="5" max="5" width="16.25390625" style="0" customWidth="1"/>
    <col min="6" max="6" width="15.25390625" style="0" customWidth="1"/>
    <col min="7" max="7" width="20.125" style="0" customWidth="1"/>
    <col min="8" max="8" width="16.375" style="0" customWidth="1"/>
    <col min="9" max="9" width="16.75390625" style="0" customWidth="1"/>
    <col min="10" max="10" width="17.25390625" style="0" customWidth="1"/>
    <col min="11" max="14" width="16.375" style="0" bestFit="1" customWidth="1"/>
  </cols>
  <sheetData>
    <row r="1" spans="2:8" ht="24" customHeight="1">
      <c r="B1" s="102" t="s">
        <v>51</v>
      </c>
      <c r="C1" s="102"/>
      <c r="D1" s="102"/>
      <c r="E1" s="102"/>
      <c r="F1" s="102"/>
      <c r="G1" s="102"/>
      <c r="H1" s="102"/>
    </row>
    <row r="2" spans="1:20" ht="13.5" customHeight="1" thickBot="1">
      <c r="A2" s="104" t="s">
        <v>3</v>
      </c>
      <c r="B2" s="1"/>
      <c r="C2" s="1"/>
      <c r="D2" s="1"/>
      <c r="E2" s="1"/>
      <c r="F2" s="1"/>
      <c r="G2" s="1"/>
      <c r="H2" s="98" t="s">
        <v>15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14" ht="33" customHeight="1" thickBot="1">
      <c r="A3" s="104"/>
      <c r="B3" s="34" t="s">
        <v>14</v>
      </c>
      <c r="C3" s="35">
        <f>SUM(C6:C11)</f>
        <v>35027.49</v>
      </c>
      <c r="D3" s="37">
        <f>SUM(D6:D9)</f>
        <v>80.26000000000022</v>
      </c>
      <c r="E3" s="38" t="s">
        <v>18</v>
      </c>
      <c r="F3" s="41">
        <f>SUM(F6:F9)</f>
        <v>80.26000000000022</v>
      </c>
      <c r="G3" s="11" t="s">
        <v>4</v>
      </c>
      <c r="H3" s="83">
        <v>0.1169</v>
      </c>
      <c r="I3" s="21">
        <v>0.1012</v>
      </c>
      <c r="J3" s="31">
        <v>0.5934</v>
      </c>
      <c r="K3" s="93">
        <v>-0.2575</v>
      </c>
      <c r="L3" s="93">
        <v>-0.349</v>
      </c>
      <c r="M3" s="21"/>
      <c r="N3" s="65"/>
    </row>
    <row r="4" spans="1:14" ht="14.25" customHeight="1">
      <c r="A4" s="104"/>
      <c r="B4" s="2"/>
      <c r="C4" s="25" t="s">
        <v>11</v>
      </c>
      <c r="D4" s="97" t="s">
        <v>17</v>
      </c>
      <c r="E4" s="97"/>
      <c r="F4" s="97"/>
      <c r="G4" s="24">
        <f>D3/C3*1000</f>
        <v>2.291343170749609</v>
      </c>
      <c r="H4" s="4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</row>
    <row r="5" spans="1:14" ht="36.75" customHeight="1" thickBot="1">
      <c r="A5" s="9"/>
      <c r="B5" t="s">
        <v>44</v>
      </c>
      <c r="C5" s="3" t="s">
        <v>22</v>
      </c>
      <c r="D5" s="33" t="s">
        <v>12</v>
      </c>
      <c r="E5" s="33" t="s">
        <v>23</v>
      </c>
      <c r="F5" s="33" t="s">
        <v>24</v>
      </c>
      <c r="G5" s="33" t="s">
        <v>13</v>
      </c>
      <c r="H5" s="6" t="s">
        <v>35</v>
      </c>
      <c r="I5" s="64" t="s">
        <v>36</v>
      </c>
      <c r="J5" s="7" t="s">
        <v>37</v>
      </c>
      <c r="K5" s="7" t="s">
        <v>38</v>
      </c>
      <c r="L5" s="64" t="s">
        <v>39</v>
      </c>
      <c r="M5" s="64" t="s">
        <v>40</v>
      </c>
      <c r="N5" s="7" t="s">
        <v>41</v>
      </c>
    </row>
    <row r="6" spans="1:14" s="12" customFormat="1" ht="12.75" customHeight="1">
      <c r="A6" s="17">
        <v>1</v>
      </c>
      <c r="B6" s="18" t="s">
        <v>26</v>
      </c>
      <c r="C6" s="62">
        <v>10029.18</v>
      </c>
      <c r="D6" s="51">
        <f>SUM(H6:S6)</f>
        <v>97.51999999999953</v>
      </c>
      <c r="E6" s="63">
        <f>D6/C6*1000</f>
        <v>9.72362645799552</v>
      </c>
      <c r="F6" s="30">
        <f>SUM(H6:L6)</f>
        <v>97.51999999999953</v>
      </c>
      <c r="G6" s="55">
        <f>(C6/$C$3)*100</f>
        <v>28.632311364588215</v>
      </c>
      <c r="H6" s="61">
        <v>1171.04</v>
      </c>
      <c r="I6" s="61">
        <v>1212.78</v>
      </c>
      <c r="J6" s="61">
        <v>8433.07</v>
      </c>
      <c r="K6" s="27">
        <v>-5342.75</v>
      </c>
      <c r="L6" s="27">
        <v>-5376.62</v>
      </c>
      <c r="M6" s="27"/>
      <c r="N6" s="27"/>
    </row>
    <row r="7" spans="1:14" s="12" customFormat="1" ht="12.75" customHeight="1">
      <c r="A7" s="69">
        <v>2</v>
      </c>
      <c r="B7" s="69" t="s">
        <v>42</v>
      </c>
      <c r="C7" s="62">
        <v>11161.3</v>
      </c>
      <c r="D7" s="51">
        <f>SUM(H7:S7)</f>
        <v>1553.1200000000008</v>
      </c>
      <c r="E7" s="63">
        <f>D7/C7*1000</f>
        <v>139.15224928995735</v>
      </c>
      <c r="F7" s="30">
        <f>SUM(H7:L7)</f>
        <v>1553.1200000000008</v>
      </c>
      <c r="G7" s="55">
        <f>(C7/$C$3)*100</f>
        <v>31.86440136018881</v>
      </c>
      <c r="H7" s="61">
        <v>1753.5</v>
      </c>
      <c r="I7" s="61">
        <v>1624.59</v>
      </c>
      <c r="J7" s="61">
        <v>10104.44</v>
      </c>
      <c r="K7" s="27">
        <v>-5945.86</v>
      </c>
      <c r="L7" s="27">
        <v>-5983.55</v>
      </c>
      <c r="M7" s="27"/>
      <c r="N7" s="27"/>
    </row>
    <row r="8" spans="1:14" s="12" customFormat="1" ht="12.75" customHeight="1">
      <c r="A8" s="69">
        <v>3</v>
      </c>
      <c r="B8" s="69" t="s">
        <v>54</v>
      </c>
      <c r="C8" s="30">
        <v>3292.49</v>
      </c>
      <c r="D8" s="51">
        <f>SUM(H8:S8)</f>
        <v>104.05000000000018</v>
      </c>
      <c r="E8" s="63">
        <f>D8/C8*1000</f>
        <v>31.60222202649065</v>
      </c>
      <c r="F8" s="30">
        <f>SUM(H8:L8)</f>
        <v>104.05000000000018</v>
      </c>
      <c r="G8" s="55">
        <f>(C8/$C$3)*100</f>
        <v>9.399731468055519</v>
      </c>
      <c r="H8" s="84" t="s">
        <v>55</v>
      </c>
      <c r="I8" s="61">
        <v>506</v>
      </c>
      <c r="J8" s="61">
        <v>3117.13</v>
      </c>
      <c r="K8" s="27">
        <v>-1753.98</v>
      </c>
      <c r="L8" s="27">
        <v>-1765.1</v>
      </c>
      <c r="M8" s="27"/>
      <c r="N8" s="27"/>
    </row>
    <row r="9" spans="1:14" s="10" customFormat="1" ht="12.75" customHeight="1">
      <c r="A9" s="69">
        <v>4</v>
      </c>
      <c r="B9" s="69" t="s">
        <v>66</v>
      </c>
      <c r="C9" s="13">
        <v>5710.85</v>
      </c>
      <c r="D9" s="51">
        <f>SUM(H9:S9)</f>
        <v>-1674.4300000000003</v>
      </c>
      <c r="E9" s="63">
        <f>D9/C9*1000</f>
        <v>-293.20153742437645</v>
      </c>
      <c r="F9" s="30">
        <f>SUM(H9:L9)</f>
        <v>-1674.4300000000003</v>
      </c>
      <c r="G9" s="55">
        <f>(C9/$C$3)*100</f>
        <v>16.303908729971806</v>
      </c>
      <c r="H9" s="50" t="s">
        <v>55</v>
      </c>
      <c r="I9" s="28" t="s">
        <v>55</v>
      </c>
      <c r="J9" s="61">
        <v>4429.44</v>
      </c>
      <c r="K9" s="27">
        <v>-3042.29</v>
      </c>
      <c r="L9" s="27">
        <v>-3061.58</v>
      </c>
      <c r="M9" s="27"/>
      <c r="N9" s="27"/>
    </row>
    <row r="10" spans="1:14" s="10" customFormat="1" ht="12.75" customHeight="1">
      <c r="A10" s="69">
        <v>5</v>
      </c>
      <c r="B10" s="69" t="s">
        <v>69</v>
      </c>
      <c r="C10" s="13">
        <v>4833.67</v>
      </c>
      <c r="D10" s="51">
        <f>SUM(H10:S10)</f>
        <v>-5166.33</v>
      </c>
      <c r="E10" s="63">
        <f>D10/C10*1000</f>
        <v>-1068.8214131291545</v>
      </c>
      <c r="F10" s="30">
        <f>SUM(H10:L10)</f>
        <v>-5166.33</v>
      </c>
      <c r="G10" s="55">
        <f>(C10/$C$3)*100</f>
        <v>13.799647077195656</v>
      </c>
      <c r="H10" s="50" t="s">
        <v>55</v>
      </c>
      <c r="I10" s="28" t="s">
        <v>55</v>
      </c>
      <c r="J10" s="29" t="s">
        <v>55</v>
      </c>
      <c r="K10" s="27">
        <v>-2575</v>
      </c>
      <c r="L10" s="27">
        <v>-2591.33</v>
      </c>
      <c r="M10" s="27"/>
      <c r="N10" s="27"/>
    </row>
    <row r="11" spans="3:14" s="10" customFormat="1" ht="12.75" customHeight="1">
      <c r="C11" s="13"/>
      <c r="D11" s="51"/>
      <c r="E11" s="32"/>
      <c r="F11" s="30"/>
      <c r="G11" s="42"/>
      <c r="H11" s="50"/>
      <c r="I11" s="28"/>
      <c r="J11" s="29"/>
      <c r="K11" s="29"/>
      <c r="L11" s="29"/>
      <c r="M11" s="27"/>
      <c r="N11" s="27"/>
    </row>
    <row r="12" spans="2:14" ht="21" customHeight="1">
      <c r="B12" s="103" t="s">
        <v>1</v>
      </c>
      <c r="C12" s="103"/>
      <c r="D12" s="103"/>
      <c r="E12" s="103"/>
      <c r="F12" s="103"/>
      <c r="G12" s="103"/>
      <c r="H12" s="22">
        <f>SUM(H6:H11)</f>
        <v>2924.54</v>
      </c>
      <c r="I12" s="22">
        <f>SUM(I6:I11)</f>
        <v>3343.37</v>
      </c>
      <c r="J12" s="22">
        <f>SUM(J6:J9)</f>
        <v>26084.08</v>
      </c>
      <c r="K12" s="94">
        <f>SUM(K6:K10)</f>
        <v>-18659.88</v>
      </c>
      <c r="L12" s="94">
        <f>SUM(L6:L10)</f>
        <v>-18778.18</v>
      </c>
      <c r="M12" s="22">
        <f>SUM(M6:M9)</f>
        <v>0</v>
      </c>
      <c r="N12" s="22">
        <f>SUM(N6:N9)</f>
        <v>0</v>
      </c>
    </row>
    <row r="13" spans="1:14" ht="21" customHeight="1">
      <c r="A13" s="105" t="s">
        <v>27</v>
      </c>
      <c r="B13" s="105"/>
      <c r="C13" s="105"/>
      <c r="D13" s="105"/>
      <c r="E13" s="105"/>
      <c r="F13" s="105"/>
      <c r="G13" s="105"/>
      <c r="H13" s="54">
        <f>'Вознаграждение управляющего'!J15</f>
        <v>701.4</v>
      </c>
      <c r="I13" s="54">
        <f>'Вознаграждение управляющего'!N15</f>
        <v>902.836</v>
      </c>
      <c r="J13" s="54">
        <f>'Вознаграждение управляющего'!R15</f>
        <v>7815.061</v>
      </c>
      <c r="K13" s="54">
        <f>'Вознаграждение управляющего'!V15</f>
        <v>0</v>
      </c>
      <c r="L13" s="54">
        <v>0</v>
      </c>
      <c r="M13" s="54">
        <f>(SUM(M7:M11)*'Вознаграждение управляющего'!L17)</f>
        <v>0</v>
      </c>
      <c r="N13" s="54">
        <f>(SUM(N7:N11)*'Вознаграждение управляющего'!M17)</f>
        <v>0</v>
      </c>
    </row>
    <row r="14" spans="2:14" ht="18">
      <c r="B14" s="8"/>
      <c r="C14" s="36" t="s">
        <v>16</v>
      </c>
      <c r="D14" s="14"/>
      <c r="E14" s="106" t="s">
        <v>29</v>
      </c>
      <c r="F14" s="106"/>
      <c r="G14" s="106"/>
      <c r="H14" s="67">
        <f>H15-H13</f>
        <v>27335.93</v>
      </c>
      <c r="I14" s="67">
        <f>I15-I13</f>
        <v>35590.174</v>
      </c>
      <c r="J14" s="67">
        <f>J15-J13</f>
        <v>64134.829</v>
      </c>
      <c r="K14" s="67">
        <f>K15-K13</f>
        <v>53807.75</v>
      </c>
      <c r="L14" s="67">
        <f>L15-L13</f>
        <v>35027.97</v>
      </c>
      <c r="M14" s="23"/>
      <c r="N14" s="23"/>
    </row>
    <row r="15" spans="2:14" ht="18">
      <c r="B15" s="8"/>
      <c r="C15" s="36" t="s">
        <v>16</v>
      </c>
      <c r="D15" s="14"/>
      <c r="E15" s="106" t="s">
        <v>28</v>
      </c>
      <c r="F15" s="106"/>
      <c r="G15" s="106"/>
      <c r="H15" s="68">
        <v>28037.33</v>
      </c>
      <c r="I15" s="68">
        <v>36493.01</v>
      </c>
      <c r="J15" s="68">
        <v>71949.89</v>
      </c>
      <c r="K15" s="68">
        <v>53807.75</v>
      </c>
      <c r="L15" s="68">
        <v>35027.97</v>
      </c>
      <c r="M15" s="23"/>
      <c r="N15" s="23"/>
    </row>
    <row r="16" spans="1:8" ht="99" customHeight="1">
      <c r="A16" s="101" t="s">
        <v>5</v>
      </c>
      <c r="B16" s="101"/>
      <c r="C16" s="101"/>
      <c r="D16" s="101"/>
      <c r="E16" s="101"/>
      <c r="F16" s="101"/>
      <c r="G16" s="101"/>
      <c r="H16" s="101"/>
    </row>
    <row r="17" spans="1:10" ht="158.25" customHeight="1">
      <c r="A17" s="101"/>
      <c r="B17" s="101"/>
      <c r="C17" s="101"/>
      <c r="D17" s="101"/>
      <c r="E17" s="101"/>
      <c r="F17" s="101"/>
      <c r="G17" s="101"/>
      <c r="H17" s="101"/>
      <c r="I17" s="107" t="s">
        <v>19</v>
      </c>
      <c r="J17" s="108"/>
    </row>
    <row r="18" spans="1:10" ht="105.75" customHeight="1">
      <c r="A18" s="101"/>
      <c r="B18" s="101"/>
      <c r="C18" s="101"/>
      <c r="D18" s="101"/>
      <c r="E18" s="101"/>
      <c r="F18" s="101"/>
      <c r="G18" s="101"/>
      <c r="H18" s="101"/>
      <c r="I18" s="58">
        <v>25000</v>
      </c>
      <c r="J18" s="59" t="s">
        <v>31</v>
      </c>
    </row>
    <row r="19" ht="12.75">
      <c r="A19" s="15" t="s">
        <v>6</v>
      </c>
    </row>
    <row r="20" ht="24" customHeight="1">
      <c r="A20" s="16" t="s">
        <v>25</v>
      </c>
    </row>
    <row r="21" spans="1:10" ht="24.75" customHeight="1">
      <c r="A21" s="100" t="s">
        <v>2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8" ht="29.25" customHeight="1">
      <c r="A22" s="100" t="s">
        <v>33</v>
      </c>
      <c r="B22" s="100"/>
      <c r="C22" s="100"/>
      <c r="D22" s="100"/>
      <c r="E22" s="100"/>
      <c r="F22" s="100"/>
      <c r="G22" s="100"/>
      <c r="H22" s="100"/>
    </row>
    <row r="23" spans="4:6" ht="12.75">
      <c r="D23" s="26"/>
      <c r="E23" s="26"/>
      <c r="F23" s="26"/>
    </row>
  </sheetData>
  <mergeCells count="12">
    <mergeCell ref="B1:H1"/>
    <mergeCell ref="B12:G12"/>
    <mergeCell ref="A21:J21"/>
    <mergeCell ref="A2:A4"/>
    <mergeCell ref="A13:G13"/>
    <mergeCell ref="E14:G14"/>
    <mergeCell ref="I17:J17"/>
    <mergeCell ref="E15:G15"/>
    <mergeCell ref="D4:F4"/>
    <mergeCell ref="H2:T2"/>
    <mergeCell ref="A22:H22"/>
    <mergeCell ref="A16:H18"/>
  </mergeCells>
  <printOptions/>
  <pageMargins left="0.75" right="0.75" top="1" bottom="1" header="0.5" footer="0.5"/>
  <pageSetup horizontalDpi="200" verticalDpi="200" orientation="portrait" paperSize="9" r:id="rId2"/>
  <ignoredErrors>
    <ignoredError sqref="K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15" sqref="G15"/>
    </sheetView>
  </sheetViews>
  <sheetFormatPr defaultColWidth="9.00390625" defaultRowHeight="12.75"/>
  <cols>
    <col min="1" max="1" width="42.375" style="0" customWidth="1"/>
    <col min="2" max="4" width="11.75390625" style="0" customWidth="1"/>
    <col min="5" max="5" width="13.125" style="0" bestFit="1" customWidth="1"/>
    <col min="6" max="6" width="11.75390625" style="0" customWidth="1"/>
    <col min="7" max="7" width="18.75390625" style="0" customWidth="1"/>
  </cols>
  <sheetData>
    <row r="1" spans="1:7" ht="24" customHeight="1">
      <c r="A1" s="19" t="s">
        <v>9</v>
      </c>
      <c r="B1" s="20" t="s">
        <v>8</v>
      </c>
      <c r="C1" s="20"/>
      <c r="D1" s="20"/>
      <c r="E1" s="20"/>
      <c r="F1" s="20"/>
      <c r="G1" s="43" t="s">
        <v>20</v>
      </c>
    </row>
    <row r="2" spans="1:7" ht="12.75">
      <c r="A2" s="20" t="s">
        <v>7</v>
      </c>
      <c r="B2" s="66" t="s">
        <v>26</v>
      </c>
      <c r="C2" s="40" t="s">
        <v>42</v>
      </c>
      <c r="D2" s="40" t="s">
        <v>54</v>
      </c>
      <c r="E2" s="40" t="s">
        <v>67</v>
      </c>
      <c r="F2" s="40" t="s">
        <v>69</v>
      </c>
      <c r="G2" s="20"/>
    </row>
    <row r="3" spans="1:2" ht="12.75">
      <c r="A3" s="40" t="s">
        <v>34</v>
      </c>
      <c r="B3">
        <v>10017.46</v>
      </c>
    </row>
    <row r="4" spans="1:7" ht="12.75">
      <c r="A4" s="40" t="s">
        <v>43</v>
      </c>
      <c r="B4" s="44"/>
      <c r="C4" s="86">
        <v>15000</v>
      </c>
      <c r="D4" s="44"/>
      <c r="E4" s="44"/>
      <c r="F4" s="44"/>
      <c r="G4" s="47"/>
    </row>
    <row r="5" spans="1:7" ht="12.75">
      <c r="A5" s="40" t="s">
        <v>53</v>
      </c>
      <c r="B5" s="85">
        <v>1966.57</v>
      </c>
      <c r="C5" s="85">
        <v>1053.3</v>
      </c>
      <c r="D5" s="44"/>
      <c r="E5" s="44"/>
      <c r="F5" s="44"/>
      <c r="G5" s="47">
        <f>B5+C5</f>
        <v>3019.87</v>
      </c>
    </row>
    <row r="6" spans="1:7" ht="12.75">
      <c r="A6" s="40" t="s">
        <v>56</v>
      </c>
      <c r="B6" s="44"/>
      <c r="C6" s="44"/>
      <c r="D6" s="44">
        <v>5000</v>
      </c>
      <c r="E6" s="44"/>
      <c r="F6" s="44"/>
      <c r="G6" s="47"/>
    </row>
    <row r="7" spans="1:7" ht="12.75">
      <c r="A7" s="40" t="s">
        <v>65</v>
      </c>
      <c r="B7" s="85">
        <v>2227.41</v>
      </c>
      <c r="C7" s="85">
        <v>974.75</v>
      </c>
      <c r="D7" s="85">
        <v>253</v>
      </c>
      <c r="E7" s="44"/>
      <c r="F7" s="44"/>
      <c r="G7" s="47">
        <f>SUM(B7:D7)</f>
        <v>3455.16</v>
      </c>
    </row>
    <row r="8" spans="1:7" ht="12.75">
      <c r="A8" s="40" t="s">
        <v>68</v>
      </c>
      <c r="B8" s="44"/>
      <c r="C8" s="44"/>
      <c r="D8" s="44"/>
      <c r="E8" s="44">
        <v>9600</v>
      </c>
      <c r="F8" s="44"/>
      <c r="G8" s="47"/>
    </row>
    <row r="9" spans="1:7" ht="12.75">
      <c r="A9" s="40" t="s">
        <v>70</v>
      </c>
      <c r="B9" s="85">
        <v>16537.11</v>
      </c>
      <c r="C9" s="85">
        <v>6062.66</v>
      </c>
      <c r="D9" s="85">
        <v>1558.57</v>
      </c>
      <c r="E9" s="85">
        <v>2214.72</v>
      </c>
      <c r="F9" s="45"/>
      <c r="G9" s="47">
        <f>SUM(B9:E9)</f>
        <v>26373.06</v>
      </c>
    </row>
    <row r="10" spans="1:7" ht="12.75">
      <c r="A10" s="40" t="s">
        <v>71</v>
      </c>
      <c r="B10" s="90">
        <v>-10000</v>
      </c>
      <c r="C10" s="40"/>
      <c r="D10" s="40"/>
      <c r="E10" s="40"/>
      <c r="F10" s="44">
        <v>10000</v>
      </c>
      <c r="G10" s="56"/>
    </row>
    <row r="11" spans="1:7" ht="12.75">
      <c r="A11" s="40" t="s">
        <v>73</v>
      </c>
      <c r="B11" s="39">
        <v>-5342.75</v>
      </c>
      <c r="C11" s="39">
        <v>-5945.86</v>
      </c>
      <c r="D11" s="39">
        <v>-1753.98</v>
      </c>
      <c r="E11" s="39">
        <v>-3042.29</v>
      </c>
      <c r="F11" s="39">
        <v>-2575</v>
      </c>
      <c r="G11" s="96">
        <f>SUM(B11:F11)</f>
        <v>-18659.88</v>
      </c>
    </row>
    <row r="12" spans="1:7" ht="12.75">
      <c r="A12" s="40" t="s">
        <v>74</v>
      </c>
      <c r="B12" s="39">
        <v>-5376.62</v>
      </c>
      <c r="C12" s="39">
        <v>-5983.55</v>
      </c>
      <c r="D12" s="39">
        <v>-1765.1</v>
      </c>
      <c r="E12" s="39">
        <v>-3061.58</v>
      </c>
      <c r="F12" s="39">
        <v>-2591.33</v>
      </c>
      <c r="G12" s="96">
        <f>SUM(B12:F12)</f>
        <v>-18778.18</v>
      </c>
    </row>
    <row r="13" spans="1:7" ht="12.75">
      <c r="A13" s="45"/>
      <c r="B13" s="45"/>
      <c r="C13" s="45"/>
      <c r="D13" s="45"/>
      <c r="E13" s="45"/>
      <c r="F13" s="45"/>
      <c r="G13" s="57"/>
    </row>
    <row r="14" spans="1:7" ht="12.75">
      <c r="A14" s="40"/>
      <c r="B14" s="45"/>
      <c r="C14" s="45"/>
      <c r="D14" s="45"/>
      <c r="E14" s="45"/>
      <c r="F14" s="45"/>
      <c r="G14" s="57"/>
    </row>
    <row r="15" spans="1:7" ht="12.75">
      <c r="A15" s="40"/>
      <c r="B15" s="40"/>
      <c r="C15" s="40"/>
      <c r="D15" s="40"/>
      <c r="E15" s="40"/>
      <c r="F15" s="40"/>
      <c r="G15" s="57"/>
    </row>
    <row r="16" spans="1:7" ht="12.75">
      <c r="A16" s="20"/>
      <c r="B16" s="44"/>
      <c r="C16" s="44"/>
      <c r="D16" s="44"/>
      <c r="E16" s="44"/>
      <c r="F16" s="44"/>
      <c r="G16" s="47"/>
    </row>
    <row r="17" spans="1:7" ht="12.75">
      <c r="A17" s="40"/>
      <c r="B17" s="40"/>
      <c r="C17" s="40"/>
      <c r="D17" s="40"/>
      <c r="E17" s="40"/>
      <c r="F17" s="40"/>
      <c r="G17" s="47"/>
    </row>
    <row r="18" spans="1:7" ht="12.75">
      <c r="A18" s="40"/>
      <c r="B18" s="40"/>
      <c r="C18" s="40"/>
      <c r="D18" s="40"/>
      <c r="E18" s="40"/>
      <c r="F18" s="40"/>
      <c r="G18" s="47"/>
    </row>
    <row r="19" spans="1:7" ht="12.75">
      <c r="A19" s="45"/>
      <c r="B19" s="40"/>
      <c r="C19" s="40"/>
      <c r="D19" s="40"/>
      <c r="E19" s="40"/>
      <c r="F19" s="40"/>
      <c r="G19" s="57"/>
    </row>
    <row r="20" spans="1:7" ht="12.75">
      <c r="A20" s="40"/>
      <c r="B20" s="40"/>
      <c r="C20" s="40"/>
      <c r="D20" s="40"/>
      <c r="E20" s="40"/>
      <c r="F20" s="40"/>
      <c r="G20" s="47"/>
    </row>
    <row r="21" spans="2:7" s="20" customFormat="1" ht="12.75">
      <c r="B21" s="44"/>
      <c r="C21" s="44"/>
      <c r="D21" s="44"/>
      <c r="E21" s="44"/>
      <c r="F21" s="44"/>
      <c r="G21" s="47"/>
    </row>
    <row r="22" spans="1:7" s="20" customFormat="1" ht="12.75">
      <c r="A22" s="40"/>
      <c r="B22" s="40"/>
      <c r="C22" s="40"/>
      <c r="D22" s="40"/>
      <c r="E22" s="40"/>
      <c r="F22" s="40"/>
      <c r="G22" s="47"/>
    </row>
    <row r="23" spans="1:7" s="20" customFormat="1" ht="12.75">
      <c r="A23" s="40"/>
      <c r="B23" s="39"/>
      <c r="C23" s="39"/>
      <c r="D23" s="39"/>
      <c r="E23" s="39"/>
      <c r="F23" s="39"/>
      <c r="G23" s="47"/>
    </row>
    <row r="24" spans="1:7" s="20" customFormat="1" ht="12.75">
      <c r="A24" s="40"/>
      <c r="B24" s="39"/>
      <c r="C24" s="39"/>
      <c r="D24" s="39"/>
      <c r="E24" s="39"/>
      <c r="F24" s="39"/>
      <c r="G24" s="47"/>
    </row>
    <row r="25" spans="2:7" s="20" customFormat="1" ht="12.75">
      <c r="B25" s="44"/>
      <c r="C25" s="44"/>
      <c r="D25" s="44"/>
      <c r="E25" s="44"/>
      <c r="F25" s="44"/>
      <c r="G25" s="47"/>
    </row>
    <row r="26" spans="1:7" s="20" customFormat="1" ht="13.5" thickBot="1">
      <c r="A26" s="40"/>
      <c r="B26" s="40"/>
      <c r="C26" s="40"/>
      <c r="D26" s="40"/>
      <c r="E26" s="40"/>
      <c r="F26" s="40"/>
      <c r="G26" s="47"/>
    </row>
    <row r="27" spans="1:7" s="52" customFormat="1" ht="17.25" thickBot="1" thickTop="1">
      <c r="A27" s="53" t="s">
        <v>10</v>
      </c>
      <c r="B27" s="53">
        <f>SUM(B3:B26)</f>
        <v>10029.18</v>
      </c>
      <c r="C27" s="53">
        <f>SUM(C3:C26)</f>
        <v>11161.3</v>
      </c>
      <c r="D27" s="53">
        <f>SUM(D3:D26)</f>
        <v>3292.4900000000002</v>
      </c>
      <c r="E27" s="53">
        <f>SUM(E3:E26)</f>
        <v>5710.85</v>
      </c>
      <c r="F27" s="53">
        <f>SUM(F3:F26)</f>
        <v>4833.67</v>
      </c>
      <c r="G27" s="53"/>
    </row>
    <row r="28" ht="13.5" thickTop="1"/>
    <row r="29" spans="1:8" ht="18.75">
      <c r="A29" t="s">
        <v>21</v>
      </c>
      <c r="B29" s="46">
        <f>SUM(B27:F27)</f>
        <v>35027.49</v>
      </c>
      <c r="C29" s="46"/>
      <c r="D29" s="46"/>
      <c r="E29" s="46"/>
      <c r="F29" s="46"/>
      <c r="G29" s="49">
        <f>SUM(G3:G28)</f>
        <v>-4589.9699999999975</v>
      </c>
      <c r="H29" s="48" t="s">
        <v>30</v>
      </c>
    </row>
    <row r="31" spans="1:6" ht="12.75">
      <c r="A31" s="20" t="s">
        <v>32</v>
      </c>
      <c r="B31" s="60"/>
      <c r="C31" s="60"/>
      <c r="D31" s="60"/>
      <c r="E31" s="60"/>
      <c r="F31" s="6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pane xSplit="6" topLeftCell="Q1" activePane="topRight" state="frozen"/>
      <selection pane="topLeft" activeCell="A1" sqref="A1"/>
      <selection pane="topRight" activeCell="T9" sqref="T9"/>
    </sheetView>
  </sheetViews>
  <sheetFormatPr defaultColWidth="9.00390625" defaultRowHeight="12.75"/>
  <cols>
    <col min="1" max="1" width="14.25390625" style="0" bestFit="1" customWidth="1"/>
    <col min="2" max="2" width="13.375" style="0" customWidth="1"/>
    <col min="3" max="3" width="10.625" style="0" customWidth="1"/>
    <col min="4" max="4" width="8.875" style="0" customWidth="1"/>
    <col min="6" max="6" width="16.00390625" style="0" customWidth="1"/>
    <col min="7" max="7" width="17.875" style="0" customWidth="1"/>
    <col min="8" max="8" width="13.00390625" style="0" customWidth="1"/>
    <col min="9" max="9" width="9.375" style="0" customWidth="1"/>
    <col min="10" max="10" width="19.25390625" style="0" customWidth="1"/>
    <col min="11" max="11" width="18.00390625" style="0" bestFit="1" customWidth="1"/>
    <col min="12" max="12" width="11.375" style="0" bestFit="1" customWidth="1"/>
    <col min="15" max="15" width="18.00390625" style="0" bestFit="1" customWidth="1"/>
    <col min="16" max="16" width="11.375" style="0" bestFit="1" customWidth="1"/>
    <col min="19" max="19" width="18.00390625" style="0" bestFit="1" customWidth="1"/>
    <col min="20" max="20" width="11.375" style="0" bestFit="1" customWidth="1"/>
    <col min="21" max="21" width="9.75390625" style="0" bestFit="1" customWidth="1"/>
  </cols>
  <sheetData>
    <row r="1" spans="1:22" ht="36" customHeight="1" thickBot="1">
      <c r="A1" s="75" t="s">
        <v>44</v>
      </c>
      <c r="B1" s="72" t="s">
        <v>49</v>
      </c>
      <c r="G1" s="79" t="s">
        <v>45</v>
      </c>
      <c r="H1" s="73" t="s">
        <v>46</v>
      </c>
      <c r="I1" s="73" t="s">
        <v>48</v>
      </c>
      <c r="J1" s="74" t="s">
        <v>47</v>
      </c>
      <c r="K1" s="79" t="s">
        <v>45</v>
      </c>
      <c r="L1" s="73" t="s">
        <v>46</v>
      </c>
      <c r="M1" s="73" t="s">
        <v>48</v>
      </c>
      <c r="N1" s="74" t="s">
        <v>47</v>
      </c>
      <c r="O1" s="79" t="s">
        <v>45</v>
      </c>
      <c r="P1" s="73" t="s">
        <v>46</v>
      </c>
      <c r="Q1" s="73" t="s">
        <v>48</v>
      </c>
      <c r="R1" s="74" t="s">
        <v>47</v>
      </c>
      <c r="S1" s="79" t="s">
        <v>45</v>
      </c>
      <c r="T1" s="73" t="s">
        <v>46</v>
      </c>
      <c r="U1" s="73" t="s">
        <v>48</v>
      </c>
      <c r="V1" s="74" t="s">
        <v>47</v>
      </c>
    </row>
    <row r="2" spans="1:22" ht="13.5" thickBot="1">
      <c r="A2" s="76"/>
      <c r="B2" s="77"/>
      <c r="C2" s="78"/>
      <c r="G2" s="109" t="s">
        <v>35</v>
      </c>
      <c r="H2" s="110"/>
      <c r="I2" s="110"/>
      <c r="J2" s="111"/>
      <c r="K2" s="109" t="s">
        <v>52</v>
      </c>
      <c r="L2" s="110"/>
      <c r="M2" s="110"/>
      <c r="N2" s="111"/>
      <c r="O2" s="109" t="s">
        <v>57</v>
      </c>
      <c r="P2" s="110"/>
      <c r="Q2" s="110"/>
      <c r="R2" s="111"/>
      <c r="S2" s="109" t="s">
        <v>72</v>
      </c>
      <c r="T2" s="110"/>
      <c r="U2" s="110"/>
      <c r="V2" s="111"/>
    </row>
    <row r="3" spans="1:22" ht="12.75">
      <c r="A3" t="s">
        <v>42</v>
      </c>
      <c r="B3" s="82">
        <f>'Реестр ПИФ'!C7</f>
        <v>11161.3</v>
      </c>
      <c r="G3" s="70">
        <v>40</v>
      </c>
      <c r="H3" s="71">
        <v>0.1169</v>
      </c>
      <c r="I3" s="81">
        <v>1753.5</v>
      </c>
      <c r="J3" s="81">
        <f>IF(I3&lt;0,0,I3*G3/100)</f>
        <v>701.4</v>
      </c>
      <c r="K3" s="78">
        <v>40</v>
      </c>
      <c r="L3" s="87">
        <f>'Реестр ПИФ'!$I$3</f>
        <v>0.1012</v>
      </c>
      <c r="M3" s="81">
        <v>1624.59</v>
      </c>
      <c r="N3" s="81">
        <f>IF(M3&lt;0,0,M3*K3/100)</f>
        <v>649.836</v>
      </c>
      <c r="O3">
        <v>40</v>
      </c>
      <c r="P3" s="87">
        <f>'Реестр ПИФ'!$J$3</f>
        <v>0.5934</v>
      </c>
      <c r="Q3">
        <v>10104.44</v>
      </c>
      <c r="R3" s="81">
        <f>IF(Q3&lt;0,0,Q3*O3/100)</f>
        <v>4041.7760000000003</v>
      </c>
      <c r="S3">
        <v>40</v>
      </c>
      <c r="T3" s="91">
        <f>'Реестр ПИФ'!$K$3</f>
        <v>-0.2575</v>
      </c>
      <c r="U3" s="92">
        <v>-5945.86</v>
      </c>
      <c r="V3" s="81">
        <f>IF(U3&lt;0,0,U3*S3/100)</f>
        <v>0</v>
      </c>
    </row>
    <row r="4" spans="1:22" ht="12.75">
      <c r="A4" t="s">
        <v>54</v>
      </c>
      <c r="B4" s="82">
        <f>'Реестр ПИФ'!C8</f>
        <v>3292.49</v>
      </c>
      <c r="I4" s="81"/>
      <c r="J4" s="81"/>
      <c r="K4">
        <v>50</v>
      </c>
      <c r="L4" s="87">
        <f>'Реестр ПИФ'!$I$3</f>
        <v>0.1012</v>
      </c>
      <c r="M4" s="81">
        <v>506</v>
      </c>
      <c r="N4" s="81">
        <f>IF(M4&lt;0,0,M4*K4/100)</f>
        <v>253</v>
      </c>
      <c r="O4">
        <v>50</v>
      </c>
      <c r="P4" s="87">
        <f>'Реестр ПИФ'!$J$3</f>
        <v>0.5934</v>
      </c>
      <c r="Q4">
        <v>3117.13</v>
      </c>
      <c r="R4" s="81">
        <f>IF(Q4&lt;0,0,Q4*O4/100)</f>
        <v>1558.565</v>
      </c>
      <c r="S4">
        <v>50</v>
      </c>
      <c r="T4" s="91">
        <f>'Реестр ПИФ'!$K$3</f>
        <v>-0.2575</v>
      </c>
      <c r="U4" s="92">
        <v>-1753.98</v>
      </c>
      <c r="V4" s="81">
        <f>IF(U4&lt;0,0,U4*S4/100)</f>
        <v>0</v>
      </c>
    </row>
    <row r="5" spans="1:22" ht="12.75">
      <c r="A5" t="s">
        <v>67</v>
      </c>
      <c r="B5" s="82">
        <f>'Реестр ПИФ'!C9</f>
        <v>5710.85</v>
      </c>
      <c r="I5" s="81"/>
      <c r="J5" s="81"/>
      <c r="O5">
        <v>50</v>
      </c>
      <c r="P5" s="87">
        <f>'Реестр ПИФ'!$J$3-0.132</f>
        <v>0.46140000000000003</v>
      </c>
      <c r="Q5">
        <v>4429.44</v>
      </c>
      <c r="R5" s="81">
        <f>IF(Q5&lt;0,0,Q5*O5/100)</f>
        <v>2214.72</v>
      </c>
      <c r="S5">
        <v>40</v>
      </c>
      <c r="T5" s="91">
        <f>'Реестр ПИФ'!$K$3</f>
        <v>-0.2575</v>
      </c>
      <c r="U5" s="92">
        <v>-3042.29</v>
      </c>
      <c r="V5" s="81">
        <f>IF(U5&lt;0,0,U5*S5/100)</f>
        <v>0</v>
      </c>
    </row>
    <row r="6" spans="1:22" ht="12.75">
      <c r="A6" t="s">
        <v>69</v>
      </c>
      <c r="B6" s="82">
        <v>10000</v>
      </c>
      <c r="I6" s="81"/>
      <c r="J6" s="81"/>
      <c r="S6">
        <v>40</v>
      </c>
      <c r="T6" s="91">
        <f>'Реестр ПИФ'!$K$3</f>
        <v>-0.2575</v>
      </c>
      <c r="U6" s="92">
        <v>-2575</v>
      </c>
      <c r="V6" s="81">
        <f>IF(U6&lt;0,0,U6*S6/100)</f>
        <v>0</v>
      </c>
    </row>
    <row r="7" spans="9:22" ht="12.75">
      <c r="I7" s="81"/>
      <c r="J7" s="81"/>
      <c r="U7" s="80"/>
      <c r="V7" s="80"/>
    </row>
    <row r="8" spans="9:22" ht="12.75">
      <c r="I8" s="81"/>
      <c r="J8" s="81"/>
      <c r="U8" s="80"/>
      <c r="V8" s="80"/>
    </row>
    <row r="9" spans="9:10" ht="12.75">
      <c r="I9" s="81"/>
      <c r="J9" s="81"/>
    </row>
    <row r="10" spans="9:10" ht="12.75">
      <c r="I10" s="81"/>
      <c r="J10" s="81"/>
    </row>
    <row r="11" spans="9:10" ht="12.75">
      <c r="I11" s="81"/>
      <c r="J11" s="81"/>
    </row>
    <row r="12" spans="9:10" ht="12.75">
      <c r="I12" s="81"/>
      <c r="J12" s="81"/>
    </row>
    <row r="13" spans="9:10" ht="12.75">
      <c r="I13" s="81"/>
      <c r="J13" s="81"/>
    </row>
    <row r="14" spans="9:10" ht="12.75">
      <c r="I14" s="81"/>
      <c r="J14" s="81"/>
    </row>
    <row r="15" spans="1:22" ht="12.75">
      <c r="A15" s="103" t="s">
        <v>50</v>
      </c>
      <c r="B15" s="103"/>
      <c r="C15" s="103"/>
      <c r="D15" s="103"/>
      <c r="E15" s="103"/>
      <c r="F15" s="103"/>
      <c r="I15" s="81">
        <f>SUM(I3:I13)</f>
        <v>1753.5</v>
      </c>
      <c r="J15" s="81">
        <f>SUM(J3:J13)</f>
        <v>701.4</v>
      </c>
      <c r="M15" s="81">
        <f>SUM(M3:M13)</f>
        <v>2130.59</v>
      </c>
      <c r="N15" s="81">
        <f>SUM(N3:N13)</f>
        <v>902.836</v>
      </c>
      <c r="Q15" s="81">
        <f>SUM(Q3:Q13)</f>
        <v>17651.01</v>
      </c>
      <c r="R15" s="81">
        <f>SUM(R3:R13)</f>
        <v>7815.061</v>
      </c>
      <c r="U15" s="95">
        <f>SUM(U3:U13)</f>
        <v>-13317.130000000001</v>
      </c>
      <c r="V15" s="81">
        <f>SUM(V3:V13)</f>
        <v>0</v>
      </c>
    </row>
    <row r="16" spans="1:12" ht="12.75">
      <c r="A16" s="101"/>
      <c r="B16" s="101"/>
      <c r="C16" s="101"/>
      <c r="D16" s="101"/>
      <c r="E16" s="101"/>
      <c r="F16" s="101"/>
      <c r="H16" s="81"/>
      <c r="L16" s="88"/>
    </row>
    <row r="17" spans="8:12" ht="12.75">
      <c r="H17" s="81"/>
      <c r="L17" s="88"/>
    </row>
    <row r="18" ht="12.75">
      <c r="A18" t="s">
        <v>63</v>
      </c>
    </row>
    <row r="20" ht="12.75">
      <c r="A20" s="89" t="s">
        <v>58</v>
      </c>
    </row>
    <row r="21" ht="12.75">
      <c r="A21" s="89" t="s">
        <v>64</v>
      </c>
    </row>
    <row r="22" ht="12.75">
      <c r="A22" s="89" t="s">
        <v>59</v>
      </c>
    </row>
    <row r="23" ht="12.75">
      <c r="A23" s="89" t="s">
        <v>60</v>
      </c>
    </row>
    <row r="24" ht="12.75">
      <c r="A24" s="89" t="s">
        <v>61</v>
      </c>
    </row>
    <row r="25" ht="12.75">
      <c r="A25" s="89" t="s">
        <v>62</v>
      </c>
    </row>
  </sheetData>
  <mergeCells count="6">
    <mergeCell ref="A16:F16"/>
    <mergeCell ref="K2:N2"/>
    <mergeCell ref="S2:V2"/>
    <mergeCell ref="O2:R2"/>
    <mergeCell ref="G2:J2"/>
    <mergeCell ref="A15:F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пользователе</dc:title>
  <dc:subject/>
  <dc:creator>Usver</dc:creator>
  <cp:keywords/>
  <dc:description/>
  <cp:lastModifiedBy>Nickolay I. Lebedev</cp:lastModifiedBy>
  <dcterms:created xsi:type="dcterms:W3CDTF">2007-12-09T14:31:18Z</dcterms:created>
  <dcterms:modified xsi:type="dcterms:W3CDTF">2010-07-28T04:04:58Z</dcterms:modified>
  <cp:category/>
  <cp:version/>
  <cp:contentType/>
  <cp:contentStatus/>
</cp:coreProperties>
</file>